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195" windowHeight="8700"/>
  </bookViews>
  <sheets>
    <sheet name="boost1" sheetId="2" r:id="rId1"/>
    <sheet name="ne555" sheetId="1" r:id="rId2"/>
  </sheets>
  <calcPr calcId="144525"/>
</workbook>
</file>

<file path=xl/calcChain.xml><?xml version="1.0" encoding="utf-8"?>
<calcChain xmlns="http://schemas.openxmlformats.org/spreadsheetml/2006/main">
  <c r="H3" i="2" l="1"/>
  <c r="H6" i="2" s="1"/>
  <c r="H7" i="2" s="1"/>
  <c r="H8" i="2" s="1"/>
  <c r="H4" i="2"/>
  <c r="C6" i="2"/>
  <c r="C11" i="2"/>
  <c r="C13" i="2"/>
  <c r="C21" i="2"/>
  <c r="C22" i="2"/>
  <c r="C26" i="2"/>
  <c r="C19" i="2" s="1"/>
  <c r="C20" i="2" s="1"/>
  <c r="C16" i="2" s="1"/>
  <c r="D26" i="2"/>
  <c r="C4" i="1"/>
  <c r="C6" i="1" s="1"/>
  <c r="C5" i="1"/>
  <c r="C8" i="1" s="1"/>
  <c r="C9" i="1" s="1"/>
  <c r="D10" i="1"/>
  <c r="E10" i="1"/>
  <c r="C13" i="1"/>
  <c r="C15" i="1"/>
  <c r="C16" i="1"/>
  <c r="C19" i="1"/>
  <c r="C10" i="1" l="1"/>
  <c r="C7" i="1"/>
  <c r="D9" i="1" s="1"/>
</calcChain>
</file>

<file path=xl/sharedStrings.xml><?xml version="1.0" encoding="utf-8"?>
<sst xmlns="http://schemas.openxmlformats.org/spreadsheetml/2006/main" count="85" uniqueCount="54">
  <si>
    <t>ne555 astabile</t>
  </si>
  <si>
    <t>ra/R1</t>
  </si>
  <si>
    <t>ohm</t>
  </si>
  <si>
    <t>rb/R2</t>
  </si>
  <si>
    <t>C1</t>
  </si>
  <si>
    <t>uF</t>
  </si>
  <si>
    <t>out high</t>
  </si>
  <si>
    <t>t1</t>
  </si>
  <si>
    <t>us</t>
  </si>
  <si>
    <t>out low</t>
  </si>
  <si>
    <t>t2</t>
  </si>
  <si>
    <t>f</t>
  </si>
  <si>
    <t>MHz</t>
  </si>
  <si>
    <t>T</t>
  </si>
  <si>
    <t>D</t>
  </si>
  <si>
    <t>inizia qui</t>
  </si>
  <si>
    <t>D inv</t>
  </si>
  <si>
    <t>Ra</t>
  </si>
  <si>
    <t>alternativa</t>
  </si>
  <si>
    <t>dati input</t>
  </si>
  <si>
    <t>Vin min</t>
  </si>
  <si>
    <t>V</t>
  </si>
  <si>
    <t>Ton</t>
  </si>
  <si>
    <t>Vin nom</t>
  </si>
  <si>
    <t xml:space="preserve">T </t>
  </si>
  <si>
    <t>Vin Max</t>
  </si>
  <si>
    <t>K</t>
  </si>
  <si>
    <t>In pk curr</t>
  </si>
  <si>
    <t>A</t>
  </si>
  <si>
    <t>L1</t>
  </si>
  <si>
    <t>uH</t>
  </si>
  <si>
    <t>Ipk L</t>
  </si>
  <si>
    <t>anche I mosfet</t>
  </si>
  <si>
    <t>dati out</t>
  </si>
  <si>
    <t>in C Irms</t>
  </si>
  <si>
    <t>Vout</t>
  </si>
  <si>
    <t>Iout</t>
  </si>
  <si>
    <t>pow load</t>
  </si>
  <si>
    <t>W</t>
  </si>
  <si>
    <t>Vripple</t>
  </si>
  <si>
    <t>%ripple</t>
  </si>
  <si>
    <t>dati componenti</t>
  </si>
  <si>
    <t>Irms(Cin)</t>
  </si>
  <si>
    <t>VD diodo</t>
  </si>
  <si>
    <t>ind rippl curr</t>
  </si>
  <si>
    <t>Iload</t>
  </si>
  <si>
    <t>delta IL</t>
  </si>
  <si>
    <t>L</t>
  </si>
  <si>
    <t>min Cout</t>
  </si>
  <si>
    <t>IrmsCout</t>
  </si>
  <si>
    <t>dati circuitali</t>
  </si>
  <si>
    <t>frequenza</t>
  </si>
  <si>
    <t>Duticycle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</si>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</sst>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4" x14ac:knownFonts="1">
    <font>
      <sz val="10"/>
      <name val="Courier"/>
    </font>
    <font>
      <sz val="10"/>
      <name val="MS Sans Serif"/>
    </font>
    <font>
      <sz val="10"/>
      <name val="Arial"/>
      <family val="2"/>
    </font>
    <font>
      <sz val="10"/>
      <color indexed="4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4" fontId="0" fillId="0" borderId="0"/>
    <xf numFmtId="0" fontId="1" fillId="0" borderId="0"/>
  </cellStyleXfs>
  <cellXfs count="17">
    <xf numFmtId="164" fontId="0" fillId="0" borderId="0" xfId="0"/>
    <xf numFmtId="164" fontId="2" fillId="0" borderId="0" xfId="0" applyFont="1" applyAlignment="1">
      <alignment horizontal="center"/>
    </xf>
    <xf numFmtId="164" fontId="2" fillId="2" borderId="0" xfId="0" applyFont="1" applyFill="1" applyAlignment="1" applyProtection="1">
      <alignment horizontal="center"/>
      <protection locked="0"/>
    </xf>
    <xf numFmtId="164" fontId="2" fillId="0" borderId="0" xfId="0" applyFont="1" applyAlignment="1" applyProtection="1">
      <alignment horizontal="center"/>
      <protection locked="0"/>
    </xf>
    <xf numFmtId="164" fontId="2" fillId="0" borderId="1" xfId="0" applyFont="1" applyBorder="1" applyAlignment="1">
      <alignment horizontal="center"/>
    </xf>
    <xf numFmtId="164" fontId="2" fillId="0" borderId="2" xfId="0" applyFont="1" applyBorder="1" applyAlignment="1">
      <alignment horizontal="center"/>
    </xf>
    <xf numFmtId="164" fontId="2" fillId="0" borderId="3" xfId="0" applyFont="1" applyBorder="1" applyAlignment="1">
      <alignment horizontal="center"/>
    </xf>
    <xf numFmtId="164" fontId="2" fillId="0" borderId="4" xfId="0" applyFont="1" applyBorder="1" applyAlignment="1">
      <alignment horizontal="center"/>
    </xf>
    <xf numFmtId="164" fontId="2" fillId="0" borderId="0" xfId="0" applyFont="1" applyBorder="1" applyAlignment="1">
      <alignment horizontal="center"/>
    </xf>
    <xf numFmtId="164" fontId="2" fillId="2" borderId="0" xfId="0" applyFont="1" applyFill="1" applyBorder="1" applyAlignment="1" applyProtection="1">
      <alignment horizontal="center"/>
      <protection locked="0"/>
    </xf>
    <xf numFmtId="164" fontId="2" fillId="0" borderId="5" xfId="0" applyFont="1" applyBorder="1" applyAlignment="1">
      <alignment horizontal="center"/>
    </xf>
    <xf numFmtId="164" fontId="2" fillId="0" borderId="6" xfId="0" applyFont="1" applyBorder="1" applyAlignment="1">
      <alignment horizontal="center"/>
    </xf>
    <xf numFmtId="164" fontId="2" fillId="0" borderId="7" xfId="0" applyFont="1" applyBorder="1" applyAlignment="1">
      <alignment horizontal="center"/>
    </xf>
    <xf numFmtId="164" fontId="2" fillId="0" borderId="8" xfId="0" applyFont="1" applyBorder="1" applyAlignment="1">
      <alignment horizontal="center"/>
    </xf>
    <xf numFmtId="164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Font="1" applyAlignment="1">
      <alignment horizontal="center"/>
    </xf>
  </cellXfs>
  <cellStyles count="2">
    <cellStyle name="Normal_Lm350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</xdr:row>
      <xdr:rowOff>0</xdr:rowOff>
    </xdr:from>
    <xdr:to>
      <xdr:col>7</xdr:col>
      <xdr:colOff>9525</xdr:colOff>
      <xdr:row>14</xdr:row>
      <xdr:rowOff>133350</xdr:rowOff>
    </xdr:to>
    <xdr:pic>
      <xdr:nvPicPr>
        <xdr:cNvPr id="1025" name="Picture 1" descr="C:\Documents and Settings\alessandro\Documenti\Immagini\555asta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23850"/>
          <a:ext cx="134302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552450</xdr:colOff>
      <xdr:row>2</xdr:row>
      <xdr:rowOff>9525</xdr:rowOff>
    </xdr:from>
    <xdr:to>
      <xdr:col>8</xdr:col>
      <xdr:colOff>323850</xdr:colOff>
      <xdr:row>9</xdr:row>
      <xdr:rowOff>76200</xdr:rowOff>
    </xdr:to>
    <xdr:pic>
      <xdr:nvPicPr>
        <xdr:cNvPr id="1026" name="Picture 2" descr="C:\Documents and Settings\alessandro\Documenti\Immagini\555astabWF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3375"/>
          <a:ext cx="11430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14</xdr:row>
      <xdr:rowOff>152400</xdr:rowOff>
    </xdr:from>
    <xdr:to>
      <xdr:col>7</xdr:col>
      <xdr:colOff>19050</xdr:colOff>
      <xdr:row>20</xdr:row>
      <xdr:rowOff>66675</xdr:rowOff>
    </xdr:to>
    <xdr:pic>
      <xdr:nvPicPr>
        <xdr:cNvPr id="1027" name="Picture 3" descr="C:\Documents and Settings\alessandro\Documenti\Immagini\555astab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428875"/>
          <a:ext cx="13335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topLeftCell="A2" zoomScale="132" workbookViewId="0">
      <selection activeCell="C3" sqref="C3"/>
    </sheetView>
  </sheetViews>
  <sheetFormatPr defaultRowHeight="12.75" x14ac:dyDescent="0.2"/>
  <cols>
    <col min="1" max="1" width="3.625" style="1" customWidth="1"/>
    <col min="2" max="2" width="12.25" style="1" customWidth="1"/>
    <col min="3" max="3" width="9" style="1"/>
    <col min="4" max="4" width="5.5" style="1" customWidth="1"/>
    <col min="5" max="5" width="5.625" style="1" customWidth="1"/>
    <col min="6" max="8" width="9" style="1"/>
    <col min="9" max="9" width="4.75" style="1" customWidth="1"/>
    <col min="10" max="16384" width="9" style="1"/>
  </cols>
  <sheetData>
    <row r="1" spans="2:11" x14ac:dyDescent="0.2">
      <c r="G1" s="1" t="s">
        <v>18</v>
      </c>
    </row>
    <row r="2" spans="2:11" x14ac:dyDescent="0.2">
      <c r="B2" s="14" t="s">
        <v>19</v>
      </c>
    </row>
    <row r="3" spans="2:11" x14ac:dyDescent="0.2">
      <c r="B3" s="1" t="s">
        <v>20</v>
      </c>
      <c r="C3" s="2">
        <v>11</v>
      </c>
      <c r="D3" s="1" t="s">
        <v>21</v>
      </c>
      <c r="G3" s="1" t="s">
        <v>22</v>
      </c>
      <c r="H3" s="1">
        <f>(0.8/(C25)*(C9-C3))/C9</f>
        <v>27.863945578231291</v>
      </c>
      <c r="I3" s="1" t="s">
        <v>8</v>
      </c>
    </row>
    <row r="4" spans="2:11" x14ac:dyDescent="0.2">
      <c r="B4" s="1" t="s">
        <v>23</v>
      </c>
      <c r="C4" s="2">
        <v>12</v>
      </c>
      <c r="D4" s="1" t="s">
        <v>21</v>
      </c>
      <c r="G4" s="1" t="s">
        <v>24</v>
      </c>
      <c r="H4" s="1">
        <f>1/C25</f>
        <v>40.816326530612244</v>
      </c>
      <c r="I4" s="1" t="s">
        <v>8</v>
      </c>
    </row>
    <row r="5" spans="2:11" x14ac:dyDescent="0.2">
      <c r="B5" s="1" t="s">
        <v>25</v>
      </c>
      <c r="C5" s="3"/>
      <c r="D5" s="1" t="s">
        <v>21</v>
      </c>
      <c r="G5" s="1" t="s">
        <v>26</v>
      </c>
      <c r="H5" s="1">
        <v>0.8</v>
      </c>
    </row>
    <row r="6" spans="2:11" x14ac:dyDescent="0.2">
      <c r="B6" s="1" t="s">
        <v>27</v>
      </c>
      <c r="C6" s="1">
        <f>(1+C18/2)*C10/(1-C26)</f>
        <v>0.75700000000000001</v>
      </c>
      <c r="D6" s="1" t="s">
        <v>28</v>
      </c>
      <c r="G6" s="1" t="s">
        <v>29</v>
      </c>
      <c r="H6" s="1">
        <f>(H5*C9/C10*H3)/(2*(C9/C3)*(C9/C3))</f>
        <v>179.81532879818593</v>
      </c>
      <c r="I6" s="1" t="s">
        <v>30</v>
      </c>
    </row>
    <row r="7" spans="2:11" x14ac:dyDescent="0.2">
      <c r="G7" s="1" t="s">
        <v>31</v>
      </c>
      <c r="H7" s="1">
        <f>H3*C3/H6</f>
        <v>1.7045454545454546</v>
      </c>
      <c r="I7" s="1" t="s">
        <v>28</v>
      </c>
      <c r="J7" s="16" t="s">
        <v>32</v>
      </c>
      <c r="K7" s="16"/>
    </row>
    <row r="8" spans="2:11" x14ac:dyDescent="0.2">
      <c r="B8" s="14" t="s">
        <v>33</v>
      </c>
      <c r="G8" s="1" t="s">
        <v>34</v>
      </c>
      <c r="H8" s="1">
        <f>H7*SQRT(H5/3)</f>
        <v>0.88022348777441284</v>
      </c>
      <c r="I8" s="1" t="s">
        <v>28</v>
      </c>
    </row>
    <row r="9" spans="2:11" x14ac:dyDescent="0.2">
      <c r="B9" s="1" t="s">
        <v>35</v>
      </c>
      <c r="C9" s="2">
        <v>75</v>
      </c>
      <c r="D9" s="1" t="s">
        <v>21</v>
      </c>
    </row>
    <row r="10" spans="2:11" x14ac:dyDescent="0.2">
      <c r="B10" s="1" t="s">
        <v>36</v>
      </c>
      <c r="C10" s="2">
        <v>0.1</v>
      </c>
      <c r="D10" s="1" t="s">
        <v>28</v>
      </c>
    </row>
    <row r="11" spans="2:11" x14ac:dyDescent="0.2">
      <c r="B11" s="1" t="s">
        <v>37</v>
      </c>
      <c r="C11" s="1">
        <f>C10*C9</f>
        <v>7.5</v>
      </c>
      <c r="D11" s="1" t="s">
        <v>38</v>
      </c>
    </row>
    <row r="12" spans="2:11" x14ac:dyDescent="0.2">
      <c r="B12" s="1" t="s">
        <v>39</v>
      </c>
      <c r="C12" s="2">
        <v>0.5</v>
      </c>
      <c r="D12" s="1" t="s">
        <v>21</v>
      </c>
    </row>
    <row r="13" spans="2:11" x14ac:dyDescent="0.2">
      <c r="B13" s="1" t="s">
        <v>40</v>
      </c>
      <c r="C13" s="1">
        <f>1/(C9/C12)</f>
        <v>6.6666666666666671E-3</v>
      </c>
    </row>
    <row r="15" spans="2:11" x14ac:dyDescent="0.2">
      <c r="B15" s="14" t="s">
        <v>41</v>
      </c>
    </row>
    <row r="16" spans="2:11" x14ac:dyDescent="0.2">
      <c r="B16" s="1" t="s">
        <v>42</v>
      </c>
      <c r="C16" s="15">
        <f>0.3*C26*C3/C20/C25</f>
        <v>7.5700000000000017E-2</v>
      </c>
      <c r="D16" s="1" t="s">
        <v>28</v>
      </c>
    </row>
    <row r="17" spans="2:5" x14ac:dyDescent="0.2">
      <c r="B17" s="1" t="s">
        <v>43</v>
      </c>
      <c r="C17" s="2">
        <v>0.7</v>
      </c>
      <c r="D17" s="1" t="s">
        <v>21</v>
      </c>
    </row>
    <row r="18" spans="2:5" x14ac:dyDescent="0.2">
      <c r="B18" s="1" t="s">
        <v>44</v>
      </c>
      <c r="C18" s="2">
        <v>0.4</v>
      </c>
      <c r="D18" s="1" t="s">
        <v>45</v>
      </c>
    </row>
    <row r="19" spans="2:5" x14ac:dyDescent="0.2">
      <c r="B19" s="1" t="s">
        <v>46</v>
      </c>
      <c r="C19" s="1">
        <f>C18*C10/(1-C26)</f>
        <v>0.25233333333333341</v>
      </c>
      <c r="D19" s="1" t="s">
        <v>28</v>
      </c>
    </row>
    <row r="20" spans="2:5" x14ac:dyDescent="0.2">
      <c r="B20" s="1" t="s">
        <v>47</v>
      </c>
      <c r="C20" s="1">
        <f>C3/C19/C25*C26</f>
        <v>1497.2541615114933</v>
      </c>
      <c r="D20" s="1" t="s">
        <v>30</v>
      </c>
    </row>
    <row r="21" spans="2:5" x14ac:dyDescent="0.2">
      <c r="B21" s="1" t="s">
        <v>48</v>
      </c>
      <c r="C21" s="1">
        <f>C10/C13/C9/C25</f>
        <v>8.1632653061224492</v>
      </c>
      <c r="D21" s="1" t="s">
        <v>5</v>
      </c>
    </row>
    <row r="22" spans="2:5" x14ac:dyDescent="0.2">
      <c r="B22" s="1" t="s">
        <v>49</v>
      </c>
      <c r="C22" s="1">
        <f>C10*SQRT((C9-C3)/C3)</f>
        <v>0.24120907566221092</v>
      </c>
      <c r="D22" s="1" t="s">
        <v>28</v>
      </c>
    </row>
    <row r="24" spans="2:5" x14ac:dyDescent="0.2">
      <c r="B24" s="14" t="s">
        <v>50</v>
      </c>
    </row>
    <row r="25" spans="2:5" x14ac:dyDescent="0.2">
      <c r="B25" s="1" t="s">
        <v>51</v>
      </c>
      <c r="C25" s="2">
        <v>2.4500000000000001E-2</v>
      </c>
      <c r="D25" s="1" t="s">
        <v>12</v>
      </c>
    </row>
    <row r="26" spans="2:5" x14ac:dyDescent="0.2">
      <c r="B26" s="1" t="s">
        <v>52</v>
      </c>
      <c r="C26" s="1">
        <f>(C9+C17-C4)/(C9+C17)</f>
        <v>0.84147952443857332</v>
      </c>
      <c r="D26" s="1">
        <f>C26*100</f>
        <v>84.147952443857335</v>
      </c>
      <c r="E26" s="1" t="s">
        <v>53</v>
      </c>
    </row>
  </sheetData>
  <sheetProtection sheet="1" objects="1" scenarios="1"/>
  <mergeCells count="1">
    <mergeCell ref="J7:K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opLeftCell="A2" zoomScale="171" workbookViewId="0">
      <selection activeCell="C12" sqref="C12"/>
    </sheetView>
  </sheetViews>
  <sheetFormatPr defaultRowHeight="12.75" x14ac:dyDescent="0.2"/>
  <cols>
    <col min="1" max="1" width="9" style="1"/>
    <col min="2" max="2" width="6.25" style="1" customWidth="1"/>
    <col min="3" max="3" width="9" style="1"/>
    <col min="4" max="4" width="7.75" style="1" customWidth="1"/>
    <col min="5" max="5" width="6.5" style="1" customWidth="1"/>
    <col min="6" max="16384" width="9" style="1"/>
  </cols>
  <sheetData>
    <row r="2" spans="1:5" x14ac:dyDescent="0.2">
      <c r="A2" s="16" t="s">
        <v>0</v>
      </c>
      <c r="B2" s="16"/>
      <c r="C2" s="16"/>
    </row>
    <row r="3" spans="1:5" x14ac:dyDescent="0.2">
      <c r="B3" s="1" t="s">
        <v>1</v>
      </c>
      <c r="C3" s="2">
        <v>8200</v>
      </c>
      <c r="E3" s="1" t="s">
        <v>2</v>
      </c>
    </row>
    <row r="4" spans="1:5" x14ac:dyDescent="0.2">
      <c r="B4" s="1" t="s">
        <v>3</v>
      </c>
      <c r="C4" s="3">
        <f>C17</f>
        <v>2200</v>
      </c>
      <c r="E4" s="1" t="s">
        <v>2</v>
      </c>
    </row>
    <row r="5" spans="1:5" x14ac:dyDescent="0.2">
      <c r="B5" s="1" t="s">
        <v>4</v>
      </c>
      <c r="C5" s="3">
        <f>C18</f>
        <v>4.7000000000000002E-3</v>
      </c>
      <c r="E5" s="1" t="s">
        <v>5</v>
      </c>
    </row>
    <row r="6" spans="1:5" x14ac:dyDescent="0.2">
      <c r="A6" s="1" t="s">
        <v>6</v>
      </c>
      <c r="B6" s="1" t="s">
        <v>7</v>
      </c>
      <c r="C6" s="1">
        <f>0.693*(C3+C4)*C5</f>
        <v>33.873840000000001</v>
      </c>
      <c r="E6" s="1" t="s">
        <v>8</v>
      </c>
    </row>
    <row r="7" spans="1:5" x14ac:dyDescent="0.2">
      <c r="A7" s="1" t="s">
        <v>9</v>
      </c>
      <c r="B7" s="1" t="s">
        <v>10</v>
      </c>
      <c r="C7" s="1">
        <f>0.693*C4*C5</f>
        <v>7.1656199999999997</v>
      </c>
      <c r="E7" s="1" t="s">
        <v>8</v>
      </c>
    </row>
    <row r="8" spans="1:5" x14ac:dyDescent="0.2">
      <c r="B8" s="1" t="s">
        <v>11</v>
      </c>
      <c r="C8" s="1">
        <f>1.443/((C3+C4+C4)*C5)</f>
        <v>2.4366767983789263E-2</v>
      </c>
      <c r="E8" s="1" t="s">
        <v>12</v>
      </c>
    </row>
    <row r="9" spans="1:5" x14ac:dyDescent="0.2">
      <c r="B9" s="1" t="s">
        <v>13</v>
      </c>
      <c r="C9" s="1">
        <f>1/C8</f>
        <v>41.039501039501033</v>
      </c>
      <c r="D9" s="1">
        <f>C6+C7</f>
        <v>41.039459999999998</v>
      </c>
      <c r="E9" s="1" t="s">
        <v>8</v>
      </c>
    </row>
    <row r="10" spans="1:5" ht="13.5" thickBot="1" x14ac:dyDescent="0.25">
      <c r="B10" s="1" t="s">
        <v>14</v>
      </c>
      <c r="C10" s="1">
        <f>C6/C9</f>
        <v>0.82539600000000013</v>
      </c>
      <c r="D10" s="1">
        <f>(C3+C4)/(C3+C4+C4)</f>
        <v>0.82539682539682535</v>
      </c>
      <c r="E10" s="1">
        <f>C4/(C3+C4+C4)</f>
        <v>0.17460317460317459</v>
      </c>
    </row>
    <row r="11" spans="1:5" x14ac:dyDescent="0.2">
      <c r="A11" s="4" t="s">
        <v>15</v>
      </c>
      <c r="B11" s="5"/>
      <c r="C11" s="5"/>
      <c r="D11" s="6"/>
    </row>
    <row r="12" spans="1:5" x14ac:dyDescent="0.2">
      <c r="A12" s="7"/>
      <c r="B12" s="8" t="s">
        <v>11</v>
      </c>
      <c r="C12" s="9">
        <v>2.4500000000000001E-2</v>
      </c>
      <c r="D12" s="10" t="s">
        <v>12</v>
      </c>
    </row>
    <row r="13" spans="1:5" x14ac:dyDescent="0.2">
      <c r="A13" s="7"/>
      <c r="B13" s="8" t="s">
        <v>13</v>
      </c>
      <c r="C13" s="8">
        <f>1/C12</f>
        <v>40.816326530612244</v>
      </c>
      <c r="D13" s="10" t="s">
        <v>8</v>
      </c>
    </row>
    <row r="14" spans="1:5" x14ac:dyDescent="0.2">
      <c r="A14" s="7"/>
      <c r="B14" s="8" t="s">
        <v>14</v>
      </c>
      <c r="C14" s="9">
        <v>0.85</v>
      </c>
      <c r="D14" s="10"/>
    </row>
    <row r="15" spans="1:5" x14ac:dyDescent="0.2">
      <c r="A15" s="7"/>
      <c r="B15" s="8" t="s">
        <v>16</v>
      </c>
      <c r="C15" s="8">
        <f>1-C14</f>
        <v>0.15000000000000002</v>
      </c>
      <c r="D15" s="10"/>
    </row>
    <row r="16" spans="1:5" x14ac:dyDescent="0.2">
      <c r="A16" s="7"/>
      <c r="B16" s="8" t="s">
        <v>7</v>
      </c>
      <c r="C16" s="8">
        <f>C14*C13</f>
        <v>34.693877551020407</v>
      </c>
      <c r="D16" s="10" t="s">
        <v>8</v>
      </c>
    </row>
    <row r="17" spans="1:4" x14ac:dyDescent="0.2">
      <c r="A17" s="7"/>
      <c r="B17" s="8" t="s">
        <v>3</v>
      </c>
      <c r="C17" s="9">
        <v>2200</v>
      </c>
      <c r="D17" s="10" t="s">
        <v>2</v>
      </c>
    </row>
    <row r="18" spans="1:4" x14ac:dyDescent="0.2">
      <c r="A18" s="7"/>
      <c r="B18" s="8" t="s">
        <v>4</v>
      </c>
      <c r="C18" s="9">
        <v>4.7000000000000002E-3</v>
      </c>
      <c r="D18" s="10" t="s">
        <v>5</v>
      </c>
    </row>
    <row r="19" spans="1:4" ht="13.5" thickBot="1" x14ac:dyDescent="0.25">
      <c r="A19" s="11"/>
      <c r="B19" s="12" t="s">
        <v>17</v>
      </c>
      <c r="C19" s="12">
        <f>(C16/0.693/C18)-C17</f>
        <v>8451.7692275399604</v>
      </c>
      <c r="D19" s="13" t="s">
        <v>2</v>
      </c>
    </row>
  </sheetData>
  <sheetProtection sheet="1" objects="1" scenarios="1"/>
  <mergeCells count="1">
    <mergeCell ref="A2:C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boost1</vt:lpstr>
      <vt:lpstr>ne555</vt:lpstr>
    </vt:vector>
  </TitlesOfParts>
  <Company>IZ5AGZ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 Frezzotti</cp:lastModifiedBy>
  <dcterms:created xsi:type="dcterms:W3CDTF">2009-01-04T20:07:24Z</dcterms:created>
  <dcterms:modified xsi:type="dcterms:W3CDTF">2010-10-02T16:57:57Z</dcterms:modified>
</cp:coreProperties>
</file>